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adger\Dropbox\UW - Madison - Projects\ch meta\"/>
    </mc:Choice>
  </mc:AlternateContent>
  <xr:revisionPtr revIDLastSave="0" documentId="8_{2ADF4A98-4CC3-4108-812A-D91A465EFFD4}" xr6:coauthVersionLast="47" xr6:coauthVersionMax="47" xr10:uidLastSave="{00000000-0000-0000-0000-000000000000}"/>
  <bookViews>
    <workbookView xWindow="-120" yWindow="-120" windowWidth="29040" windowHeight="15720" xr2:uid="{529F2607-13FC-4A2F-8F24-584BE9EF54D6}"/>
  </bookViews>
  <sheets>
    <sheet name="Imperial" sheetId="2" r:id="rId1"/>
    <sheet name="Metri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G8" i="2"/>
  <c r="A12" i="2"/>
  <c r="A11" i="2"/>
  <c r="D14" i="2"/>
  <c r="A14" i="2" s="1"/>
  <c r="K15" i="2" s="1"/>
  <c r="F8" i="1"/>
  <c r="C14" i="1"/>
  <c r="J22" i="1" s="1"/>
  <c r="N22" i="1" l="1"/>
  <c r="N7" i="1" s="1"/>
  <c r="J7" i="1" s="1"/>
  <c r="K19" i="2"/>
  <c r="O19" i="2" s="1"/>
  <c r="K17" i="2"/>
  <c r="O17" i="2" s="1"/>
  <c r="K12" i="2"/>
  <c r="O12" i="2" s="1"/>
  <c r="K13" i="2"/>
  <c r="O13" i="2" s="1"/>
  <c r="K16" i="2"/>
  <c r="O16" i="2" s="1"/>
  <c r="K18" i="2"/>
  <c r="O18" i="2" s="1"/>
  <c r="A24" i="2"/>
  <c r="K22" i="2" s="1"/>
  <c r="O22" i="2" s="1"/>
  <c r="O7" i="2" s="1"/>
  <c r="K7" i="2" s="1"/>
  <c r="K14" i="2"/>
  <c r="O14" i="2" s="1"/>
  <c r="K11" i="2"/>
  <c r="O11" i="2" s="1"/>
  <c r="O15" i="2"/>
  <c r="J17" i="1"/>
  <c r="N17" i="1" s="1"/>
  <c r="J18" i="1"/>
  <c r="N18" i="1" s="1"/>
  <c r="J11" i="1"/>
  <c r="N11" i="1" s="1"/>
  <c r="J12" i="1"/>
  <c r="N12" i="1" s="1"/>
  <c r="J13" i="1"/>
  <c r="N13" i="1" s="1"/>
  <c r="J14" i="1"/>
  <c r="N14" i="1" s="1"/>
  <c r="J15" i="1"/>
  <c r="N15" i="1" s="1"/>
  <c r="J16" i="1"/>
  <c r="N16" i="1" s="1"/>
  <c r="J19" i="1"/>
  <c r="N19" i="1" s="1"/>
</calcChain>
</file>

<file path=xl/sharedStrings.xml><?xml version="1.0" encoding="utf-8"?>
<sst xmlns="http://schemas.openxmlformats.org/spreadsheetml/2006/main" count="108" uniqueCount="46">
  <si>
    <t>Corn Silage Cutting Height Calculator</t>
  </si>
  <si>
    <t>Required Inputs</t>
  </si>
  <si>
    <t>Calculated Outputs</t>
  </si>
  <si>
    <t>Legend</t>
  </si>
  <si>
    <t>DM, % as fed</t>
  </si>
  <si>
    <t>CP, % DM</t>
  </si>
  <si>
    <t>NDF, % DM</t>
  </si>
  <si>
    <t>NDFD, % NDF</t>
  </si>
  <si>
    <t>ADF, % DM</t>
  </si>
  <si>
    <t>Lignin, % DM</t>
  </si>
  <si>
    <t>uNDF, % DM</t>
  </si>
  <si>
    <t>Starch, % DM</t>
  </si>
  <si>
    <t>Ash, % DM</t>
  </si>
  <si>
    <t>Normal</t>
  </si>
  <si>
    <t>High</t>
  </si>
  <si>
    <t>Corn Silage Cutting Height, cm</t>
  </si>
  <si>
    <t>Difference</t>
  </si>
  <si>
    <t>Cost of Silage Production</t>
  </si>
  <si>
    <t>Normal $/ha</t>
  </si>
  <si>
    <t>Estimated Differences With Cutting Height Change</t>
  </si>
  <si>
    <t>Normal Corn Silage Nutrient Composition</t>
  </si>
  <si>
    <t>Normal $/Mg</t>
  </si>
  <si>
    <t>Normal Corn Silage Yield</t>
  </si>
  <si>
    <t>Estimated Yield Difference</t>
  </si>
  <si>
    <t>High Cut Corn Silage Yield</t>
  </si>
  <si>
    <t>High Cut Corn Silage Nutrient Composition</t>
  </si>
  <si>
    <t>High Cut $/Mg</t>
  </si>
  <si>
    <t>$/Mg</t>
  </si>
  <si>
    <t>Estimated Price Difference</t>
  </si>
  <si>
    <t>Cutting Height, cm</t>
  </si>
  <si>
    <t>Normal $/acre</t>
  </si>
  <si>
    <t>Normal $/ton</t>
  </si>
  <si>
    <t>DM Yield, ton/acre</t>
  </si>
  <si>
    <t>$/ton</t>
  </si>
  <si>
    <t>High Cut $/ton</t>
  </si>
  <si>
    <t>DM Yield</t>
  </si>
  <si>
    <t>Mg/ha</t>
  </si>
  <si>
    <t>Yield Diff</t>
  </si>
  <si>
    <t>Cole Diepersloot, Randy Shaver, and Luiz Ferraretto                                                     Department of Animal and Dairy Sciences, UW-Madison</t>
  </si>
  <si>
    <t>Cole Diepersloot, Randy Shaver, and Luiz Ferraretto                                                                   Department of Animal and Dairy Sciences, UW-Madison</t>
  </si>
  <si>
    <t>Corn Silage Cutting Height,     in</t>
  </si>
  <si>
    <t>DM Yield,       ton/acre</t>
  </si>
  <si>
    <t>DM Yield,    ton/acre</t>
  </si>
  <si>
    <t>DM Yield,          Mg/ha</t>
  </si>
  <si>
    <t>DM Yield,             Mg/ha</t>
  </si>
  <si>
    <t>DM Yield,       Mg/ha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</si>
</sst>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#,##0.00;\-#,##0.00;#,##0.00"/>
    <numFmt numFmtId="166" formatCode="\+#,##0.0;\-#,##0.0;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omic Sans MS"/>
      <family val="4"/>
    </font>
    <font>
      <sz val="28"/>
      <color rgb="FFFF0000"/>
      <name val="Comic Sans MS"/>
      <family val="4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2" borderId="8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5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2" fontId="1" fillId="3" borderId="2" xfId="0" applyNumberFormat="1" applyFont="1" applyFill="1" applyBorder="1" applyAlignment="1" applyProtection="1">
      <alignment horizontal="right"/>
      <protection locked="0" hidden="1"/>
    </xf>
    <xf numFmtId="165" fontId="1" fillId="5" borderId="2" xfId="0" applyNumberFormat="1" applyFont="1" applyFill="1" applyBorder="1" applyAlignment="1" applyProtection="1">
      <alignment horizontal="right"/>
      <protection hidden="1"/>
    </xf>
    <xf numFmtId="2" fontId="1" fillId="5" borderId="2" xfId="0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wrapText="1"/>
      <protection hidden="1"/>
    </xf>
    <xf numFmtId="0" fontId="1" fillId="3" borderId="2" xfId="0" applyFont="1" applyFill="1" applyBorder="1" applyAlignment="1" applyProtection="1">
      <alignment horizontal="right"/>
      <protection locked="0" hidden="1"/>
    </xf>
    <xf numFmtId="164" fontId="1" fillId="3" borderId="2" xfId="0" applyNumberFormat="1" applyFont="1" applyFill="1" applyBorder="1" applyAlignment="1" applyProtection="1">
      <alignment horizontal="right"/>
      <protection locked="0" hidden="1"/>
    </xf>
    <xf numFmtId="166" fontId="1" fillId="5" borderId="2" xfId="0" applyNumberFormat="1" applyFont="1" applyFill="1" applyBorder="1" applyAlignment="1" applyProtection="1">
      <alignment horizontal="right"/>
      <protection hidden="1"/>
    </xf>
    <xf numFmtId="164" fontId="1" fillId="5" borderId="2" xfId="0" applyNumberFormat="1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4" borderId="0" xfId="0" applyFont="1" applyFill="1" applyProtection="1">
      <protection hidden="1"/>
    </xf>
    <xf numFmtId="164" fontId="1" fillId="4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164" fontId="1" fillId="3" borderId="2" xfId="0" applyNumberFormat="1" applyFont="1" applyFill="1" applyBorder="1" applyAlignment="1" applyProtection="1">
      <alignment horizontal="right" vertical="center"/>
      <protection locked="0" hidden="1"/>
    </xf>
    <xf numFmtId="166" fontId="1" fillId="5" borderId="2" xfId="0" applyNumberFormat="1" applyFont="1" applyFill="1" applyBorder="1" applyAlignment="1" applyProtection="1">
      <alignment horizontal="right" vertical="center"/>
      <protection hidden="1"/>
    </xf>
    <xf numFmtId="164" fontId="1" fillId="5" borderId="2" xfId="0" applyNumberFormat="1" applyFont="1" applyFill="1" applyBorder="1" applyAlignment="1" applyProtection="1">
      <alignment horizontal="right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1" fillId="5" borderId="10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95249</xdr:rowOff>
    </xdr:from>
    <xdr:to>
      <xdr:col>5</xdr:col>
      <xdr:colOff>514350</xdr:colOff>
      <xdr:row>3</xdr:row>
      <xdr:rowOff>437006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940A74-5578-4930-A4A0-0006952F0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523"/>
        <a:stretch/>
      </xdr:blipFill>
      <xdr:spPr>
        <a:xfrm>
          <a:off x="316230" y="95249"/>
          <a:ext cx="2939415" cy="884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4</xdr:col>
      <xdr:colOff>512445</xdr:colOff>
      <xdr:row>3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289BF1-E572-4711-B417-76198D4212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7523"/>
        <a:stretch/>
      </xdr:blipFill>
      <xdr:spPr>
        <a:xfrm>
          <a:off x="323850" y="85725"/>
          <a:ext cx="2962275" cy="90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105A-477A-480E-BF04-ED4BA4F78571}">
  <dimension ref="A1:P25"/>
  <sheetViews>
    <sheetView tabSelected="1" topLeftCell="B1" workbookViewId="0">
      <selection activeCell="G20" sqref="G20"/>
    </sheetView>
  </sheetViews>
  <sheetFormatPr defaultColWidth="8.85546875" defaultRowHeight="15" x14ac:dyDescent="0.25"/>
  <cols>
    <col min="1" max="1" width="10" style="1" hidden="1" customWidth="1"/>
    <col min="2" max="2" width="4.28515625" style="1" customWidth="1"/>
    <col min="3" max="3" width="10.5703125" style="1" customWidth="1"/>
    <col min="4" max="4" width="16.5703125" style="1" customWidth="1"/>
    <col min="5" max="5" width="8.7109375" style="1" customWidth="1"/>
    <col min="6" max="6" width="17.28515625" style="1" customWidth="1"/>
    <col min="7" max="8" width="9.28515625" style="1" customWidth="1"/>
    <col min="9" max="9" width="8.7109375" style="1" customWidth="1"/>
    <col min="10" max="10" width="16.28515625" style="1" customWidth="1"/>
    <col min="11" max="11" width="10.7109375" style="1" customWidth="1"/>
    <col min="12" max="13" width="8.85546875" style="1"/>
    <col min="14" max="14" width="15.28515625" style="1" customWidth="1"/>
    <col min="15" max="15" width="8.85546875" style="1" customWidth="1"/>
    <col min="16" max="16384" width="8.85546875" style="1"/>
  </cols>
  <sheetData>
    <row r="1" spans="1:16" x14ac:dyDescent="0.25">
      <c r="B1" s="2"/>
      <c r="C1" s="3"/>
      <c r="D1" s="4"/>
      <c r="E1" s="4"/>
      <c r="F1" s="5"/>
      <c r="G1" s="32" t="s">
        <v>0</v>
      </c>
      <c r="H1" s="32"/>
      <c r="I1" s="32"/>
      <c r="J1" s="32"/>
      <c r="K1" s="32"/>
      <c r="L1" s="32"/>
      <c r="M1" s="32"/>
      <c r="N1" s="32"/>
      <c r="O1" s="32"/>
      <c r="P1" s="2"/>
    </row>
    <row r="2" spans="1:16" x14ac:dyDescent="0.25">
      <c r="B2" s="2"/>
      <c r="C2" s="6"/>
      <c r="D2" s="7"/>
      <c r="E2" s="7"/>
      <c r="F2" s="8"/>
      <c r="G2" s="32"/>
      <c r="H2" s="32"/>
      <c r="I2" s="32"/>
      <c r="J2" s="32"/>
      <c r="K2" s="32"/>
      <c r="L2" s="32"/>
      <c r="M2" s="32"/>
      <c r="N2" s="32"/>
      <c r="O2" s="32"/>
      <c r="P2" s="2"/>
    </row>
    <row r="3" spans="1:16" x14ac:dyDescent="0.25">
      <c r="B3" s="2"/>
      <c r="C3" s="6"/>
      <c r="D3" s="7"/>
      <c r="E3" s="7"/>
      <c r="F3" s="8"/>
      <c r="G3" s="32"/>
      <c r="H3" s="32"/>
      <c r="I3" s="32"/>
      <c r="J3" s="32"/>
      <c r="K3" s="32"/>
      <c r="L3" s="32"/>
      <c r="M3" s="32"/>
      <c r="N3" s="32"/>
      <c r="O3" s="32"/>
      <c r="P3" s="2"/>
    </row>
    <row r="4" spans="1:16" ht="36" customHeight="1" x14ac:dyDescent="0.4">
      <c r="B4" s="2"/>
      <c r="C4" s="9"/>
      <c r="D4" s="10"/>
      <c r="E4" s="10"/>
      <c r="F4" s="11"/>
      <c r="G4" s="33" t="s">
        <v>39</v>
      </c>
      <c r="H4" s="33"/>
      <c r="I4" s="33"/>
      <c r="J4" s="33"/>
      <c r="K4" s="33"/>
      <c r="L4" s="33"/>
      <c r="M4" s="33"/>
      <c r="N4" s="33"/>
      <c r="O4" s="33"/>
      <c r="P4" s="2"/>
    </row>
    <row r="5" spans="1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B6" s="2"/>
      <c r="C6" s="34" t="s">
        <v>3</v>
      </c>
      <c r="D6" s="35"/>
      <c r="E6" s="12"/>
      <c r="F6" s="36" t="s">
        <v>17</v>
      </c>
      <c r="G6" s="36"/>
      <c r="H6" s="2"/>
      <c r="I6" s="2"/>
      <c r="J6" s="36" t="s">
        <v>28</v>
      </c>
      <c r="K6" s="36"/>
      <c r="L6" s="2"/>
      <c r="M6" s="2"/>
      <c r="N6" s="36" t="s">
        <v>17</v>
      </c>
      <c r="O6" s="36"/>
      <c r="P6" s="2"/>
    </row>
    <row r="7" spans="1:16" x14ac:dyDescent="0.25">
      <c r="B7" s="2"/>
      <c r="C7" s="37" t="s">
        <v>1</v>
      </c>
      <c r="D7" s="38"/>
      <c r="E7" s="13"/>
      <c r="F7" s="14" t="s">
        <v>30</v>
      </c>
      <c r="G7" s="15">
        <v>1000</v>
      </c>
      <c r="H7" s="2"/>
      <c r="I7" s="2"/>
      <c r="J7" s="14" t="s">
        <v>33</v>
      </c>
      <c r="K7" s="16">
        <f>O7-G8</f>
        <v>9.0803075914132592</v>
      </c>
      <c r="L7" s="2"/>
      <c r="M7" s="2"/>
      <c r="N7" s="14" t="s">
        <v>34</v>
      </c>
      <c r="O7" s="17">
        <f>G22/O22*G8</f>
        <v>120.19141870252437</v>
      </c>
      <c r="P7" s="2"/>
    </row>
    <row r="8" spans="1:16" x14ac:dyDescent="0.25">
      <c r="B8" s="2"/>
      <c r="C8" s="39" t="s">
        <v>2</v>
      </c>
      <c r="D8" s="40"/>
      <c r="E8" s="12"/>
      <c r="F8" s="14" t="s">
        <v>31</v>
      </c>
      <c r="G8" s="17">
        <f>G7/G22</f>
        <v>111.11111111111111</v>
      </c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3" customHeight="1" x14ac:dyDescent="0.25">
      <c r="A10" s="18" t="s">
        <v>29</v>
      </c>
      <c r="B10" s="2"/>
      <c r="C10" s="41" t="s">
        <v>40</v>
      </c>
      <c r="D10" s="42"/>
      <c r="E10" s="2"/>
      <c r="F10" s="43" t="s">
        <v>20</v>
      </c>
      <c r="G10" s="43"/>
      <c r="H10" s="2"/>
      <c r="I10" s="2"/>
      <c r="J10" s="43" t="s">
        <v>19</v>
      </c>
      <c r="K10" s="43"/>
      <c r="L10" s="2"/>
      <c r="M10" s="2"/>
      <c r="N10" s="43" t="s">
        <v>25</v>
      </c>
      <c r="O10" s="43"/>
      <c r="P10" s="2"/>
    </row>
    <row r="11" spans="1:16" x14ac:dyDescent="0.25">
      <c r="A11" s="1">
        <f>D11*2.54</f>
        <v>25.4</v>
      </c>
      <c r="B11" s="2"/>
      <c r="C11" s="14" t="s">
        <v>13</v>
      </c>
      <c r="D11" s="19">
        <v>10</v>
      </c>
      <c r="E11" s="2"/>
      <c r="F11" s="14" t="s">
        <v>4</v>
      </c>
      <c r="G11" s="20">
        <v>36</v>
      </c>
      <c r="H11" s="2"/>
      <c r="I11" s="2"/>
      <c r="J11" s="14" t="s">
        <v>4</v>
      </c>
      <c r="K11" s="21">
        <f>0.05*(A14)</f>
        <v>1.27</v>
      </c>
      <c r="L11" s="2"/>
      <c r="M11" s="2"/>
      <c r="N11" s="14" t="s">
        <v>4</v>
      </c>
      <c r="O11" s="22">
        <f>G11+K11</f>
        <v>37.270000000000003</v>
      </c>
      <c r="P11" s="2"/>
    </row>
    <row r="12" spans="1:16" x14ac:dyDescent="0.25">
      <c r="A12" s="1">
        <f>D12*2.54</f>
        <v>50.8</v>
      </c>
      <c r="B12" s="2"/>
      <c r="C12" s="14" t="s">
        <v>14</v>
      </c>
      <c r="D12" s="19">
        <v>20</v>
      </c>
      <c r="E12" s="2"/>
      <c r="F12" s="14" t="s">
        <v>5</v>
      </c>
      <c r="G12" s="20">
        <v>7.4</v>
      </c>
      <c r="H12" s="2"/>
      <c r="I12" s="2"/>
      <c r="J12" s="14" t="s">
        <v>5</v>
      </c>
      <c r="K12" s="21">
        <f>0.01*(A14)</f>
        <v>0.254</v>
      </c>
      <c r="L12" s="2"/>
      <c r="M12" s="2"/>
      <c r="N12" s="14" t="s">
        <v>5</v>
      </c>
      <c r="O12" s="22">
        <f t="shared" ref="O12:O19" si="0">G12+K12</f>
        <v>7.6539999999999999</v>
      </c>
      <c r="P12" s="2"/>
    </row>
    <row r="13" spans="1:16" x14ac:dyDescent="0.25">
      <c r="B13" s="2"/>
      <c r="C13" s="2"/>
      <c r="D13" s="23"/>
      <c r="E13" s="2"/>
      <c r="F13" s="14" t="s">
        <v>6</v>
      </c>
      <c r="G13" s="20">
        <v>39.1</v>
      </c>
      <c r="H13" s="2"/>
      <c r="I13" s="2"/>
      <c r="J13" s="14" t="s">
        <v>6</v>
      </c>
      <c r="K13" s="21">
        <f>-0.09*(A14)</f>
        <v>-2.2859999999999996</v>
      </c>
      <c r="L13" s="2"/>
      <c r="M13" s="2"/>
      <c r="N13" s="14" t="s">
        <v>6</v>
      </c>
      <c r="O13" s="22">
        <f t="shared" si="0"/>
        <v>36.814</v>
      </c>
      <c r="P13" s="2"/>
    </row>
    <row r="14" spans="1:16" x14ac:dyDescent="0.25">
      <c r="A14" s="1">
        <f>D14*2.54</f>
        <v>25.4</v>
      </c>
      <c r="B14" s="2"/>
      <c r="C14" s="14" t="s">
        <v>16</v>
      </c>
      <c r="D14" s="24">
        <f>D12-D11</f>
        <v>10</v>
      </c>
      <c r="E14" s="2"/>
      <c r="F14" s="14" t="s">
        <v>7</v>
      </c>
      <c r="G14" s="20">
        <v>57.8</v>
      </c>
      <c r="H14" s="2"/>
      <c r="I14" s="2"/>
      <c r="J14" s="14" t="s">
        <v>7</v>
      </c>
      <c r="K14" s="21">
        <f>0.08*(A14)</f>
        <v>2.032</v>
      </c>
      <c r="L14" s="2"/>
      <c r="M14" s="2"/>
      <c r="N14" s="14" t="s">
        <v>7</v>
      </c>
      <c r="O14" s="22">
        <f t="shared" si="0"/>
        <v>59.831999999999994</v>
      </c>
      <c r="P14" s="2"/>
    </row>
    <row r="15" spans="1:16" x14ac:dyDescent="0.25">
      <c r="B15" s="2"/>
      <c r="C15" s="2"/>
      <c r="D15" s="2"/>
      <c r="E15" s="2"/>
      <c r="F15" s="14" t="s">
        <v>8</v>
      </c>
      <c r="G15" s="20">
        <v>21.1</v>
      </c>
      <c r="H15" s="2"/>
      <c r="I15" s="2"/>
      <c r="J15" s="14" t="s">
        <v>8</v>
      </c>
      <c r="K15" s="21">
        <f>-0.08*(A14)</f>
        <v>-2.032</v>
      </c>
      <c r="L15" s="2"/>
      <c r="M15" s="2"/>
      <c r="N15" s="14" t="s">
        <v>8</v>
      </c>
      <c r="O15" s="22">
        <f t="shared" si="0"/>
        <v>19.068000000000001</v>
      </c>
      <c r="P15" s="2"/>
    </row>
    <row r="16" spans="1:16" x14ac:dyDescent="0.25">
      <c r="B16" s="2"/>
      <c r="C16" s="2"/>
      <c r="D16" s="2"/>
      <c r="E16" s="2"/>
      <c r="F16" s="14" t="s">
        <v>9</v>
      </c>
      <c r="G16" s="20">
        <v>2.7</v>
      </c>
      <c r="H16" s="2"/>
      <c r="I16" s="2"/>
      <c r="J16" s="14" t="s">
        <v>9</v>
      </c>
      <c r="K16" s="21">
        <f>-0.01*(A14)</f>
        <v>-0.254</v>
      </c>
      <c r="L16" s="2"/>
      <c r="M16" s="2"/>
      <c r="N16" s="14" t="s">
        <v>9</v>
      </c>
      <c r="O16" s="22">
        <f t="shared" si="0"/>
        <v>2.4460000000000002</v>
      </c>
      <c r="P16" s="2"/>
    </row>
    <row r="17" spans="1:16" x14ac:dyDescent="0.25">
      <c r="B17" s="2"/>
      <c r="C17" s="2"/>
      <c r="D17" s="2"/>
      <c r="E17" s="2"/>
      <c r="F17" s="14" t="s">
        <v>10</v>
      </c>
      <c r="G17" s="20">
        <v>10</v>
      </c>
      <c r="H17" s="2"/>
      <c r="I17" s="2"/>
      <c r="J17" s="14" t="s">
        <v>10</v>
      </c>
      <c r="K17" s="21">
        <f>-0.05*(A14)</f>
        <v>-1.27</v>
      </c>
      <c r="L17" s="2"/>
      <c r="M17" s="2"/>
      <c r="N17" s="14" t="s">
        <v>10</v>
      </c>
      <c r="O17" s="22">
        <f t="shared" si="0"/>
        <v>8.73</v>
      </c>
      <c r="P17" s="2"/>
    </row>
    <row r="18" spans="1:16" x14ac:dyDescent="0.25">
      <c r="B18" s="2"/>
      <c r="C18" s="2"/>
      <c r="D18" s="2"/>
      <c r="E18" s="2"/>
      <c r="F18" s="14" t="s">
        <v>11</v>
      </c>
      <c r="G18" s="20">
        <v>29.7</v>
      </c>
      <c r="H18" s="2"/>
      <c r="I18" s="2"/>
      <c r="J18" s="14" t="s">
        <v>11</v>
      </c>
      <c r="K18" s="21">
        <f>0.09*(A14)</f>
        <v>2.2859999999999996</v>
      </c>
      <c r="L18" s="2"/>
      <c r="M18" s="2"/>
      <c r="N18" s="14" t="s">
        <v>11</v>
      </c>
      <c r="O18" s="22">
        <f t="shared" si="0"/>
        <v>31.985999999999997</v>
      </c>
      <c r="P18" s="2"/>
    </row>
    <row r="19" spans="1:16" x14ac:dyDescent="0.25">
      <c r="B19" s="2"/>
      <c r="C19" s="2"/>
      <c r="D19" s="2"/>
      <c r="E19" s="2"/>
      <c r="F19" s="14" t="s">
        <v>12</v>
      </c>
      <c r="G19" s="20">
        <v>3.4</v>
      </c>
      <c r="H19" s="2"/>
      <c r="I19" s="2"/>
      <c r="J19" s="14" t="s">
        <v>12</v>
      </c>
      <c r="K19" s="21">
        <f>-0.01*(A14)</f>
        <v>-0.254</v>
      </c>
      <c r="L19" s="2"/>
      <c r="M19" s="2"/>
      <c r="N19" s="14" t="s">
        <v>12</v>
      </c>
      <c r="O19" s="22">
        <f t="shared" si="0"/>
        <v>3.1459999999999999</v>
      </c>
      <c r="P19" s="2"/>
    </row>
    <row r="20" spans="1:16" x14ac:dyDescent="0.25">
      <c r="A20" s="1" t="s">
        <v>35</v>
      </c>
      <c r="B20" s="2"/>
      <c r="C20" s="2"/>
      <c r="D20" s="2"/>
      <c r="E20" s="2"/>
      <c r="F20" s="25"/>
      <c r="G20" s="12"/>
      <c r="H20" s="2"/>
      <c r="I20" s="2"/>
      <c r="J20" s="25"/>
      <c r="K20" s="26"/>
      <c r="L20" s="2"/>
      <c r="M20" s="2"/>
      <c r="N20" s="25"/>
      <c r="O20" s="26"/>
      <c r="P20" s="2"/>
    </row>
    <row r="21" spans="1:16" x14ac:dyDescent="0.25">
      <c r="A21" s="1" t="s">
        <v>36</v>
      </c>
      <c r="B21" s="2"/>
      <c r="C21" s="2"/>
      <c r="D21" s="2"/>
      <c r="E21" s="2"/>
      <c r="F21" s="36" t="s">
        <v>22</v>
      </c>
      <c r="G21" s="36"/>
      <c r="H21" s="2"/>
      <c r="I21" s="2"/>
      <c r="J21" s="36" t="s">
        <v>23</v>
      </c>
      <c r="K21" s="36"/>
      <c r="L21" s="2"/>
      <c r="M21" s="2"/>
      <c r="N21" s="36" t="s">
        <v>24</v>
      </c>
      <c r="O21" s="36"/>
      <c r="P21" s="2"/>
    </row>
    <row r="22" spans="1:16" ht="30" x14ac:dyDescent="0.25">
      <c r="A22" s="27">
        <f>G22*2.47/1.102</f>
        <v>20.172413793103448</v>
      </c>
      <c r="B22" s="2"/>
      <c r="C22" s="2"/>
      <c r="D22" s="2"/>
      <c r="E22" s="2"/>
      <c r="F22" s="28" t="s">
        <v>41</v>
      </c>
      <c r="G22" s="29">
        <v>9</v>
      </c>
      <c r="H22" s="2"/>
      <c r="I22" s="2"/>
      <c r="J22" s="28" t="s">
        <v>42</v>
      </c>
      <c r="K22" s="30">
        <f>A24/2.47*1.102</f>
        <v>-0.67993846153846149</v>
      </c>
      <c r="L22" s="2"/>
      <c r="M22" s="2"/>
      <c r="N22" s="28" t="s">
        <v>32</v>
      </c>
      <c r="O22" s="31">
        <f>G22+K22</f>
        <v>8.3200615384615393</v>
      </c>
      <c r="P22" s="2"/>
    </row>
    <row r="23" spans="1:16" x14ac:dyDescent="0.25">
      <c r="A23" s="1" t="s">
        <v>37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1">
        <f>-0.06*(A14)</f>
        <v>-1.5239999999999998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sheetProtection algorithmName="SHA-512" hashValue="9M4epEU/tKyCh430L0nJsv8yTI/uTJ/08tJse+4rk7p0KTQmb7LgzclM5CN7eYLdpdXIVY4DKnfxZ39RxKvGRQ==" saltValue="41bBsoQFqJJhzBuX8Xh57A==" spinCount="100000" sheet="1" objects="1" scenarios="1"/>
  <mergeCells count="15">
    <mergeCell ref="F21:G21"/>
    <mergeCell ref="J21:K21"/>
    <mergeCell ref="N21:O21"/>
    <mergeCell ref="C7:D7"/>
    <mergeCell ref="C8:D8"/>
    <mergeCell ref="C10:D10"/>
    <mergeCell ref="F10:G10"/>
    <mergeCell ref="J10:K10"/>
    <mergeCell ref="N10:O10"/>
    <mergeCell ref="G1:O3"/>
    <mergeCell ref="G4:O4"/>
    <mergeCell ref="C6:D6"/>
    <mergeCell ref="F6:G6"/>
    <mergeCell ref="J6:K6"/>
    <mergeCell ref="N6:O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DBE6-5373-4A9D-9944-FBF6DF2AFE19}">
  <dimension ref="A1:O25"/>
  <sheetViews>
    <sheetView workbookViewId="0">
      <selection activeCell="K17" sqref="K17"/>
    </sheetView>
  </sheetViews>
  <sheetFormatPr defaultColWidth="8.85546875" defaultRowHeight="15" x14ac:dyDescent="0.25"/>
  <cols>
    <col min="1" max="1" width="4.28515625" style="1" customWidth="1"/>
    <col min="2" max="2" width="10.5703125" style="1" customWidth="1"/>
    <col min="3" max="3" width="16.5703125" style="1" customWidth="1"/>
    <col min="4" max="4" width="8.7109375" style="1" customWidth="1"/>
    <col min="5" max="5" width="17.28515625" style="1" customWidth="1"/>
    <col min="6" max="7" width="9.28515625" style="1" customWidth="1"/>
    <col min="8" max="8" width="8.7109375" style="1" customWidth="1"/>
    <col min="9" max="9" width="16.28515625" style="1" customWidth="1"/>
    <col min="10" max="10" width="10.7109375" style="1" customWidth="1"/>
    <col min="11" max="12" width="8.85546875" style="1"/>
    <col min="13" max="13" width="15.28515625" style="1" customWidth="1"/>
    <col min="14" max="16384" width="8.85546875" style="1"/>
  </cols>
  <sheetData>
    <row r="1" spans="1:15" ht="14.65" customHeight="1" x14ac:dyDescent="0.25">
      <c r="A1" s="2"/>
      <c r="B1" s="3"/>
      <c r="C1" s="4"/>
      <c r="D1" s="4"/>
      <c r="E1" s="5"/>
      <c r="F1" s="32" t="s">
        <v>0</v>
      </c>
      <c r="G1" s="32"/>
      <c r="H1" s="32"/>
      <c r="I1" s="32"/>
      <c r="J1" s="32"/>
      <c r="K1" s="32"/>
      <c r="L1" s="32"/>
      <c r="M1" s="32"/>
      <c r="N1" s="32"/>
      <c r="O1" s="2"/>
    </row>
    <row r="2" spans="1:15" ht="14.65" customHeight="1" x14ac:dyDescent="0.25">
      <c r="A2" s="2"/>
      <c r="B2" s="6"/>
      <c r="C2" s="7"/>
      <c r="D2" s="7"/>
      <c r="E2" s="8"/>
      <c r="F2" s="32"/>
      <c r="G2" s="32"/>
      <c r="H2" s="32"/>
      <c r="I2" s="32"/>
      <c r="J2" s="32"/>
      <c r="K2" s="32"/>
      <c r="L2" s="32"/>
      <c r="M2" s="32"/>
      <c r="N2" s="32"/>
      <c r="O2" s="2"/>
    </row>
    <row r="3" spans="1:15" ht="14.65" customHeight="1" x14ac:dyDescent="0.25">
      <c r="A3" s="2"/>
      <c r="B3" s="6"/>
      <c r="C3" s="7"/>
      <c r="D3" s="7"/>
      <c r="E3" s="8"/>
      <c r="F3" s="32"/>
      <c r="G3" s="32"/>
      <c r="H3" s="32"/>
      <c r="I3" s="32"/>
      <c r="J3" s="32"/>
      <c r="K3" s="32"/>
      <c r="L3" s="32"/>
      <c r="M3" s="32"/>
      <c r="N3" s="32"/>
      <c r="O3" s="2"/>
    </row>
    <row r="4" spans="1:15" ht="36" customHeight="1" x14ac:dyDescent="0.4">
      <c r="A4" s="2"/>
      <c r="B4" s="9"/>
      <c r="C4" s="10"/>
      <c r="D4" s="10"/>
      <c r="E4" s="11"/>
      <c r="F4" s="33" t="s">
        <v>38</v>
      </c>
      <c r="G4" s="33"/>
      <c r="H4" s="33"/>
      <c r="I4" s="33"/>
      <c r="J4" s="33"/>
      <c r="K4" s="33"/>
      <c r="L4" s="33"/>
      <c r="M4" s="33"/>
      <c r="N4" s="33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34" t="s">
        <v>3</v>
      </c>
      <c r="C6" s="35"/>
      <c r="D6" s="12"/>
      <c r="E6" s="36" t="s">
        <v>17</v>
      </c>
      <c r="F6" s="36"/>
      <c r="G6" s="2"/>
      <c r="H6" s="2"/>
      <c r="I6" s="36" t="s">
        <v>28</v>
      </c>
      <c r="J6" s="36"/>
      <c r="K6" s="2"/>
      <c r="L6" s="2"/>
      <c r="M6" s="36" t="s">
        <v>17</v>
      </c>
      <c r="N6" s="36"/>
      <c r="O6" s="2"/>
    </row>
    <row r="7" spans="1:15" x14ac:dyDescent="0.25">
      <c r="A7" s="2"/>
      <c r="B7" s="37" t="s">
        <v>1</v>
      </c>
      <c r="C7" s="38"/>
      <c r="D7" s="13"/>
      <c r="E7" s="14" t="s">
        <v>18</v>
      </c>
      <c r="F7" s="15">
        <v>1200</v>
      </c>
      <c r="G7" s="2"/>
      <c r="H7" s="2"/>
      <c r="I7" s="14" t="s">
        <v>27</v>
      </c>
      <c r="J7" s="16">
        <f>N7-F8</f>
        <v>2.5824964131994221</v>
      </c>
      <c r="K7" s="2"/>
      <c r="L7" s="2"/>
      <c r="M7" s="14" t="s">
        <v>26</v>
      </c>
      <c r="N7" s="17">
        <f>F22/N22*F8</f>
        <v>73.170731707317074</v>
      </c>
      <c r="O7" s="2"/>
    </row>
    <row r="8" spans="1:15" x14ac:dyDescent="0.25">
      <c r="A8" s="2"/>
      <c r="B8" s="39" t="s">
        <v>2</v>
      </c>
      <c r="C8" s="40"/>
      <c r="D8" s="12"/>
      <c r="E8" s="14" t="s">
        <v>21</v>
      </c>
      <c r="F8" s="17">
        <f>F7/F22</f>
        <v>70.588235294117652</v>
      </c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3" customHeight="1" x14ac:dyDescent="0.25">
      <c r="A10" s="2"/>
      <c r="B10" s="41" t="s">
        <v>15</v>
      </c>
      <c r="C10" s="42"/>
      <c r="D10" s="2"/>
      <c r="E10" s="43" t="s">
        <v>20</v>
      </c>
      <c r="F10" s="43"/>
      <c r="G10" s="2"/>
      <c r="H10" s="2"/>
      <c r="I10" s="43" t="s">
        <v>19</v>
      </c>
      <c r="J10" s="43"/>
      <c r="K10" s="2"/>
      <c r="L10" s="2"/>
      <c r="M10" s="43" t="s">
        <v>25</v>
      </c>
      <c r="N10" s="43"/>
      <c r="O10" s="2"/>
    </row>
    <row r="11" spans="1:15" x14ac:dyDescent="0.25">
      <c r="A11" s="2"/>
      <c r="B11" s="14" t="s">
        <v>13</v>
      </c>
      <c r="C11" s="19">
        <v>15</v>
      </c>
      <c r="D11" s="2"/>
      <c r="E11" s="14" t="s">
        <v>4</v>
      </c>
      <c r="F11" s="20">
        <v>37</v>
      </c>
      <c r="G11" s="2"/>
      <c r="H11" s="2"/>
      <c r="I11" s="14" t="s">
        <v>4</v>
      </c>
      <c r="J11" s="21">
        <f>0.05*(C14)</f>
        <v>0.5</v>
      </c>
      <c r="K11" s="2"/>
      <c r="L11" s="2"/>
      <c r="M11" s="14" t="s">
        <v>4</v>
      </c>
      <c r="N11" s="22">
        <f>F11+J11</f>
        <v>37.5</v>
      </c>
      <c r="O11" s="2"/>
    </row>
    <row r="12" spans="1:15" x14ac:dyDescent="0.25">
      <c r="A12" s="2"/>
      <c r="B12" s="14" t="s">
        <v>14</v>
      </c>
      <c r="C12" s="19">
        <v>25</v>
      </c>
      <c r="D12" s="2"/>
      <c r="E12" s="14" t="s">
        <v>5</v>
      </c>
      <c r="F12" s="20">
        <v>7.5</v>
      </c>
      <c r="G12" s="2"/>
      <c r="H12" s="2"/>
      <c r="I12" s="14" t="s">
        <v>5</v>
      </c>
      <c r="J12" s="21">
        <f>0.01*(C14)</f>
        <v>0.1</v>
      </c>
      <c r="K12" s="2"/>
      <c r="L12" s="2"/>
      <c r="M12" s="14" t="s">
        <v>5</v>
      </c>
      <c r="N12" s="22">
        <f t="shared" ref="N12:N22" si="0">F12+J12</f>
        <v>7.6</v>
      </c>
      <c r="O12" s="2"/>
    </row>
    <row r="13" spans="1:15" x14ac:dyDescent="0.25">
      <c r="A13" s="2"/>
      <c r="B13" s="2"/>
      <c r="C13" s="23"/>
      <c r="D13" s="2"/>
      <c r="E13" s="14" t="s">
        <v>6</v>
      </c>
      <c r="F13" s="20">
        <v>36</v>
      </c>
      <c r="G13" s="2"/>
      <c r="H13" s="2"/>
      <c r="I13" s="14" t="s">
        <v>6</v>
      </c>
      <c r="J13" s="21">
        <f>-0.09*(C14)</f>
        <v>-0.89999999999999991</v>
      </c>
      <c r="K13" s="2"/>
      <c r="L13" s="2"/>
      <c r="M13" s="14" t="s">
        <v>6</v>
      </c>
      <c r="N13" s="22">
        <f t="shared" si="0"/>
        <v>35.1</v>
      </c>
      <c r="O13" s="2"/>
    </row>
    <row r="14" spans="1:15" x14ac:dyDescent="0.25">
      <c r="A14" s="2"/>
      <c r="B14" s="14" t="s">
        <v>16</v>
      </c>
      <c r="C14" s="24">
        <f>C12-C11</f>
        <v>10</v>
      </c>
      <c r="D14" s="2"/>
      <c r="E14" s="14" t="s">
        <v>7</v>
      </c>
      <c r="F14" s="20">
        <v>60</v>
      </c>
      <c r="G14" s="2"/>
      <c r="H14" s="2"/>
      <c r="I14" s="14" t="s">
        <v>7</v>
      </c>
      <c r="J14" s="21">
        <f>0.08*(C14)</f>
        <v>0.8</v>
      </c>
      <c r="K14" s="2"/>
      <c r="L14" s="2"/>
      <c r="M14" s="14" t="s">
        <v>7</v>
      </c>
      <c r="N14" s="22">
        <f t="shared" si="0"/>
        <v>60.8</v>
      </c>
      <c r="O14" s="2"/>
    </row>
    <row r="15" spans="1:15" x14ac:dyDescent="0.25">
      <c r="A15" s="2"/>
      <c r="B15" s="2"/>
      <c r="C15" s="2"/>
      <c r="D15" s="2"/>
      <c r="E15" s="14" t="s">
        <v>8</v>
      </c>
      <c r="F15" s="20">
        <v>21</v>
      </c>
      <c r="G15" s="2"/>
      <c r="H15" s="2"/>
      <c r="I15" s="14" t="s">
        <v>8</v>
      </c>
      <c r="J15" s="21">
        <f>-0.08*(C14)</f>
        <v>-0.8</v>
      </c>
      <c r="K15" s="2"/>
      <c r="L15" s="2"/>
      <c r="M15" s="14" t="s">
        <v>8</v>
      </c>
      <c r="N15" s="22">
        <f t="shared" si="0"/>
        <v>20.2</v>
      </c>
      <c r="O15" s="2"/>
    </row>
    <row r="16" spans="1:15" x14ac:dyDescent="0.25">
      <c r="A16" s="2"/>
      <c r="B16" s="2"/>
      <c r="C16" s="2"/>
      <c r="D16" s="2"/>
      <c r="E16" s="14" t="s">
        <v>9</v>
      </c>
      <c r="F16" s="20">
        <v>4</v>
      </c>
      <c r="G16" s="2"/>
      <c r="H16" s="2"/>
      <c r="I16" s="14" t="s">
        <v>9</v>
      </c>
      <c r="J16" s="21">
        <f>-0.01*(C14)</f>
        <v>-0.1</v>
      </c>
      <c r="K16" s="2"/>
      <c r="L16" s="2"/>
      <c r="M16" s="14" t="s">
        <v>9</v>
      </c>
      <c r="N16" s="22">
        <f t="shared" si="0"/>
        <v>3.9</v>
      </c>
      <c r="O16" s="2"/>
    </row>
    <row r="17" spans="1:15" x14ac:dyDescent="0.25">
      <c r="A17" s="2"/>
      <c r="B17" s="2"/>
      <c r="C17" s="2"/>
      <c r="D17" s="2"/>
      <c r="E17" s="14" t="s">
        <v>10</v>
      </c>
      <c r="F17" s="20">
        <v>12</v>
      </c>
      <c r="G17" s="2"/>
      <c r="H17" s="2"/>
      <c r="I17" s="14" t="s">
        <v>10</v>
      </c>
      <c r="J17" s="21">
        <f>-0.05*(C14)</f>
        <v>-0.5</v>
      </c>
      <c r="K17" s="2"/>
      <c r="L17" s="2"/>
      <c r="M17" s="14" t="s">
        <v>10</v>
      </c>
      <c r="N17" s="22">
        <f t="shared" si="0"/>
        <v>11.5</v>
      </c>
      <c r="O17" s="2"/>
    </row>
    <row r="18" spans="1:15" x14ac:dyDescent="0.25">
      <c r="A18" s="2"/>
      <c r="B18" s="2"/>
      <c r="C18" s="2"/>
      <c r="D18" s="2"/>
      <c r="E18" s="14" t="s">
        <v>11</v>
      </c>
      <c r="F18" s="20">
        <v>37</v>
      </c>
      <c r="G18" s="2"/>
      <c r="H18" s="2"/>
      <c r="I18" s="14" t="s">
        <v>11</v>
      </c>
      <c r="J18" s="21">
        <f>0.09*(C14)</f>
        <v>0.89999999999999991</v>
      </c>
      <c r="K18" s="2"/>
      <c r="L18" s="2"/>
      <c r="M18" s="14" t="s">
        <v>11</v>
      </c>
      <c r="N18" s="22">
        <f t="shared" si="0"/>
        <v>37.9</v>
      </c>
      <c r="O18" s="2"/>
    </row>
    <row r="19" spans="1:15" x14ac:dyDescent="0.25">
      <c r="A19" s="2"/>
      <c r="B19" s="2"/>
      <c r="C19" s="2"/>
      <c r="D19" s="2"/>
      <c r="E19" s="14" t="s">
        <v>12</v>
      </c>
      <c r="F19" s="20">
        <v>4</v>
      </c>
      <c r="G19" s="2"/>
      <c r="H19" s="2"/>
      <c r="I19" s="14" t="s">
        <v>12</v>
      </c>
      <c r="J19" s="21">
        <f>-0.01*(C14)</f>
        <v>-0.1</v>
      </c>
      <c r="K19" s="2"/>
      <c r="L19" s="2"/>
      <c r="M19" s="14" t="s">
        <v>12</v>
      </c>
      <c r="N19" s="22">
        <f t="shared" si="0"/>
        <v>3.9</v>
      </c>
      <c r="O19" s="2"/>
    </row>
    <row r="20" spans="1:15" x14ac:dyDescent="0.25">
      <c r="A20" s="2"/>
      <c r="B20" s="2"/>
      <c r="C20" s="2"/>
      <c r="D20" s="2"/>
      <c r="E20" s="25"/>
      <c r="F20" s="12"/>
      <c r="G20" s="2"/>
      <c r="H20" s="2"/>
      <c r="I20" s="25"/>
      <c r="J20" s="26"/>
      <c r="K20" s="2"/>
      <c r="L20" s="2"/>
      <c r="M20" s="25"/>
      <c r="N20" s="26"/>
      <c r="O20" s="2"/>
    </row>
    <row r="21" spans="1:15" x14ac:dyDescent="0.25">
      <c r="A21" s="2"/>
      <c r="B21" s="2"/>
      <c r="C21" s="2"/>
      <c r="D21" s="2"/>
      <c r="E21" s="36" t="s">
        <v>22</v>
      </c>
      <c r="F21" s="36"/>
      <c r="G21" s="2"/>
      <c r="H21" s="2"/>
      <c r="I21" s="36" t="s">
        <v>23</v>
      </c>
      <c r="J21" s="36"/>
      <c r="K21" s="2"/>
      <c r="L21" s="2"/>
      <c r="M21" s="36" t="s">
        <v>24</v>
      </c>
      <c r="N21" s="36"/>
      <c r="O21" s="2"/>
    </row>
    <row r="22" spans="1:15" ht="28.9" customHeight="1" x14ac:dyDescent="0.25">
      <c r="A22" s="2"/>
      <c r="B22" s="2"/>
      <c r="C22" s="2"/>
      <c r="D22" s="2"/>
      <c r="E22" s="28" t="s">
        <v>44</v>
      </c>
      <c r="F22" s="29">
        <v>17</v>
      </c>
      <c r="G22" s="2"/>
      <c r="H22" s="2"/>
      <c r="I22" s="28" t="s">
        <v>43</v>
      </c>
      <c r="J22" s="30">
        <f>-0.06*(C14)</f>
        <v>-0.6</v>
      </c>
      <c r="K22" s="2"/>
      <c r="L22" s="2"/>
      <c r="M22" s="28" t="s">
        <v>45</v>
      </c>
      <c r="N22" s="31">
        <f t="shared" si="0"/>
        <v>16.399999999999999</v>
      </c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</sheetData>
  <sheetProtection algorithmName="SHA-512" hashValue="s+Pb58GGca0AlY47oEVlaZaNVWVCZFeMaxvU6QkfAhalmmidlmCXyn1Mp8xwYhUT/9AcBnai6GQgixQVPOPuZw==" saltValue="GMw5s3jvmiCpok56DRghTw==" spinCount="100000" sheet="1" objects="1" scenarios="1"/>
  <mergeCells count="15">
    <mergeCell ref="F1:N3"/>
    <mergeCell ref="B6:C6"/>
    <mergeCell ref="E6:F6"/>
    <mergeCell ref="M6:N6"/>
    <mergeCell ref="M10:N10"/>
    <mergeCell ref="B10:C10"/>
    <mergeCell ref="B7:C7"/>
    <mergeCell ref="B8:C8"/>
    <mergeCell ref="E10:F10"/>
    <mergeCell ref="I10:J10"/>
    <mergeCell ref="E21:F21"/>
    <mergeCell ref="I21:J21"/>
    <mergeCell ref="M21:N21"/>
    <mergeCell ref="I6:J6"/>
    <mergeCell ref="F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Imperial</vt:lpstr>
      <vt:lpstr>Metric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Cole Diepersloot</dc:creator>
  <cp:lastModifiedBy>Luiz Ferraretto</cp:lastModifiedBy>
  <dcterms:created xsi:type="dcterms:W3CDTF">2025-03-13T16:42:45Z</dcterms:created>
  <dcterms:modified xsi:type="dcterms:W3CDTF">2025-07-29T19:28:50Z</dcterms:modified>
</cp:coreProperties>
</file>